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V:\Eelarveosakond\oma\Eelarve\2023 ea seadus\Eelarved\"/>
    </mc:Choice>
  </mc:AlternateContent>
  <xr:revisionPtr revIDLastSave="0" documentId="13_ncr:1_{4E1BB558-AC6C-4E2B-950E-DA43B981AD4E}" xr6:coauthVersionLast="47" xr6:coauthVersionMax="47" xr10:uidLastSave="{00000000-0000-0000-0000-000000000000}"/>
  <bookViews>
    <workbookView xWindow="-108" yWindow="-108" windowWidth="23256" windowHeight="12576" xr2:uid="{C513D88A-46C5-4896-825E-EE69B61E1C03}"/>
  </bookViews>
  <sheets>
    <sheet name="Lisa 5 EGT" sheetId="1" r:id="rId1"/>
  </sheets>
  <definedNames>
    <definedName name="_xlnm._FilterDatabase" localSheetId="0" hidden="1">'Lisa 5 EGT'!$A$13:$T$52</definedName>
    <definedName name="_xlnm.Print_Area" localSheetId="0">'Lisa 5 EGT'!$A$1:$Q$55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1" l="1"/>
  <c r="P6" i="1" l="1"/>
  <c r="P7" i="1" s="1"/>
  <c r="P8" i="1"/>
  <c r="P9" i="1"/>
  <c r="P10" i="1"/>
  <c r="P11" i="1"/>
  <c r="P44" i="1"/>
  <c r="P30" i="1"/>
  <c r="P20" i="1" s="1"/>
  <c r="P22" i="1"/>
  <c r="P16" i="1"/>
  <c r="O44" i="1"/>
  <c r="O30" i="1"/>
  <c r="O20" i="1" s="1"/>
  <c r="O22" i="1"/>
  <c r="O6" i="1"/>
  <c r="O7" i="1" s="1"/>
  <c r="O8" i="1"/>
  <c r="O9" i="1"/>
  <c r="O10" i="1"/>
  <c r="O11" i="1"/>
  <c r="N44" i="1"/>
  <c r="N30" i="1"/>
  <c r="N20" i="1" s="1"/>
  <c r="N22" i="1"/>
  <c r="N6" i="1"/>
  <c r="N7" i="1" s="1"/>
  <c r="N8" i="1"/>
  <c r="N9" i="1"/>
  <c r="N10" i="1"/>
  <c r="M27" i="1"/>
  <c r="Q27" i="1" s="1"/>
  <c r="K22" i="1"/>
  <c r="M39" i="1"/>
  <c r="Q39" i="1" s="1"/>
  <c r="M26" i="1"/>
  <c r="Q26" i="1" s="1"/>
  <c r="J44" i="1"/>
  <c r="K44" i="1"/>
  <c r="L44" i="1"/>
  <c r="J30" i="1"/>
  <c r="J20" i="1" s="1"/>
  <c r="K30" i="1"/>
  <c r="L30" i="1"/>
  <c r="L20" i="1" s="1"/>
  <c r="J22" i="1"/>
  <c r="L22" i="1"/>
  <c r="M24" i="1"/>
  <c r="Q24" i="1" s="1"/>
  <c r="J16" i="1"/>
  <c r="K16" i="1"/>
  <c r="L16" i="1"/>
  <c r="J6" i="1"/>
  <c r="J7" i="1" s="1"/>
  <c r="K6" i="1"/>
  <c r="K7" i="1" s="1"/>
  <c r="J8" i="1"/>
  <c r="K8" i="1"/>
  <c r="J9" i="1"/>
  <c r="K9" i="1"/>
  <c r="J10" i="1"/>
  <c r="K10" i="1"/>
  <c r="J11" i="1"/>
  <c r="K11" i="1"/>
  <c r="L21" i="1" l="1"/>
  <c r="P12" i="1"/>
  <c r="P21" i="1"/>
  <c r="O12" i="1"/>
  <c r="O21" i="1"/>
  <c r="N21" i="1"/>
  <c r="N11" i="1"/>
  <c r="N12" i="1" s="1"/>
  <c r="K20" i="1"/>
  <c r="K12" i="1"/>
  <c r="J21" i="1"/>
  <c r="J12" i="1"/>
  <c r="K21" i="1"/>
  <c r="L6" i="1" l="1"/>
  <c r="L7" i="1" s="1"/>
  <c r="L8" i="1"/>
  <c r="L9" i="1"/>
  <c r="L10" i="1"/>
  <c r="L11" i="1"/>
  <c r="L12" i="1" l="1"/>
  <c r="H6" i="1" l="1"/>
  <c r="H7" i="1" s="1"/>
  <c r="H8" i="1"/>
  <c r="H9" i="1"/>
  <c r="H10" i="1"/>
  <c r="H11" i="1"/>
  <c r="I46" i="1"/>
  <c r="M46" i="1" s="1"/>
  <c r="Q46" i="1" s="1"/>
  <c r="I47" i="1"/>
  <c r="M47" i="1" s="1"/>
  <c r="Q47" i="1" s="1"/>
  <c r="I48" i="1"/>
  <c r="M48" i="1" s="1"/>
  <c r="Q48" i="1" s="1"/>
  <c r="I49" i="1"/>
  <c r="M49" i="1" s="1"/>
  <c r="Q49" i="1" s="1"/>
  <c r="I50" i="1"/>
  <c r="M50" i="1" s="1"/>
  <c r="Q50" i="1" s="1"/>
  <c r="I51" i="1"/>
  <c r="M51" i="1" s="1"/>
  <c r="Q51" i="1" s="1"/>
  <c r="I52" i="1"/>
  <c r="M52" i="1" s="1"/>
  <c r="Q52" i="1" s="1"/>
  <c r="I45" i="1"/>
  <c r="M45" i="1" s="1"/>
  <c r="Q45" i="1" s="1"/>
  <c r="H44" i="1"/>
  <c r="I32" i="1"/>
  <c r="M32" i="1" s="1"/>
  <c r="Q32" i="1" s="1"/>
  <c r="I33" i="1"/>
  <c r="M33" i="1" s="1"/>
  <c r="Q33" i="1" s="1"/>
  <c r="I34" i="1"/>
  <c r="M34" i="1" s="1"/>
  <c r="Q34" i="1" s="1"/>
  <c r="I35" i="1"/>
  <c r="M35" i="1" s="1"/>
  <c r="Q35" i="1" s="1"/>
  <c r="I36" i="1"/>
  <c r="I37" i="1"/>
  <c r="M37" i="1" s="1"/>
  <c r="Q37" i="1" s="1"/>
  <c r="I38" i="1"/>
  <c r="M38" i="1" s="1"/>
  <c r="Q38" i="1" s="1"/>
  <c r="I40" i="1"/>
  <c r="M40" i="1" s="1"/>
  <c r="Q40" i="1" s="1"/>
  <c r="I41" i="1"/>
  <c r="M41" i="1" s="1"/>
  <c r="Q41" i="1" s="1"/>
  <c r="I42" i="1"/>
  <c r="M42" i="1" s="1"/>
  <c r="Q42" i="1" s="1"/>
  <c r="I43" i="1"/>
  <c r="M43" i="1" s="1"/>
  <c r="Q43" i="1" s="1"/>
  <c r="I29" i="1"/>
  <c r="M29" i="1" s="1"/>
  <c r="Q29" i="1" s="1"/>
  <c r="I31" i="1"/>
  <c r="M31" i="1" s="1"/>
  <c r="Q31" i="1" s="1"/>
  <c r="H30" i="1"/>
  <c r="H20" i="1" s="1"/>
  <c r="I25" i="1"/>
  <c r="M25" i="1" s="1"/>
  <c r="Q25" i="1" s="1"/>
  <c r="I28" i="1"/>
  <c r="M28" i="1" s="1"/>
  <c r="Q28" i="1" s="1"/>
  <c r="I23" i="1"/>
  <c r="M23" i="1" s="1"/>
  <c r="Q23" i="1" s="1"/>
  <c r="H22" i="1"/>
  <c r="I18" i="1"/>
  <c r="M18" i="1" s="1"/>
  <c r="Q18" i="1" s="1"/>
  <c r="I19" i="1"/>
  <c r="M19" i="1" s="1"/>
  <c r="Q19" i="1" s="1"/>
  <c r="I17" i="1"/>
  <c r="M17" i="1" s="1"/>
  <c r="H16" i="1"/>
  <c r="G44" i="1"/>
  <c r="G30" i="1"/>
  <c r="G20" i="1" s="1"/>
  <c r="G22" i="1"/>
  <c r="G16" i="1"/>
  <c r="G11" i="1"/>
  <c r="G10" i="1"/>
  <c r="G9" i="1"/>
  <c r="G8" i="1"/>
  <c r="G6" i="1"/>
  <c r="G7" i="1" s="1"/>
  <c r="Q44" i="1" l="1"/>
  <c r="Q11" i="1"/>
  <c r="Q8" i="1"/>
  <c r="Q22" i="1"/>
  <c r="Q9" i="1"/>
  <c r="M16" i="1"/>
  <c r="Q17" i="1"/>
  <c r="I8" i="1"/>
  <c r="M44" i="1"/>
  <c r="M22" i="1"/>
  <c r="I9" i="1"/>
  <c r="M36" i="1"/>
  <c r="I10" i="1"/>
  <c r="M11" i="1"/>
  <c r="H12" i="1"/>
  <c r="M8" i="1"/>
  <c r="M9" i="1"/>
  <c r="I6" i="1"/>
  <c r="I7" i="1" s="1"/>
  <c r="H21" i="1"/>
  <c r="G12" i="1"/>
  <c r="I44" i="1"/>
  <c r="I22" i="1"/>
  <c r="I30" i="1"/>
  <c r="I20" i="1" s="1"/>
  <c r="G21" i="1"/>
  <c r="I16" i="1"/>
  <c r="I11" i="1"/>
  <c r="Q6" i="1" l="1"/>
  <c r="Q7" i="1" s="1"/>
  <c r="Q16" i="1"/>
  <c r="M30" i="1"/>
  <c r="M20" i="1" s="1"/>
  <c r="Q36" i="1"/>
  <c r="M10" i="1"/>
  <c r="M12" i="1" s="1"/>
  <c r="I12" i="1"/>
  <c r="M21" i="1"/>
  <c r="M6" i="1"/>
  <c r="M7" i="1" s="1"/>
  <c r="I21" i="1"/>
  <c r="Q10" i="1" l="1"/>
  <c r="Q12" i="1" s="1"/>
  <c r="Q30" i="1"/>
  <c r="Q20" i="1" l="1"/>
  <c r="Q21" i="1"/>
</calcChain>
</file>

<file path=xl/sharedStrings.xml><?xml version="1.0" encoding="utf-8"?>
<sst xmlns="http://schemas.openxmlformats.org/spreadsheetml/2006/main" count="174" uniqueCount="80">
  <si>
    <t>Lisa 5</t>
  </si>
  <si>
    <t>Tulud</t>
  </si>
  <si>
    <t>Tulud kokku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</si>
  <si>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</si>
  <si>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</si>
  <si>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</si>
  <si>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</si>
  <si>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</si>
  <si>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</si>
  <si>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</si>
  <si>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t>Eelarve liik*</t>
  </si>
  <si>
    <t>Eelarve objekt</t>
  </si>
  <si>
    <t>Objekti nimi</t>
  </si>
  <si>
    <t>Majanduslik sisu</t>
  </si>
  <si>
    <t>Kinnitatud eelarve 2023</t>
  </si>
  <si>
    <t>Lõplik eelarve 2023</t>
  </si>
  <si>
    <t>Stsenaarium asutuse kulumudelis</t>
  </si>
  <si>
    <t>EELARVE</t>
  </si>
  <si>
    <t/>
  </si>
  <si>
    <t>Periood asutuse kulumudelis</t>
  </si>
  <si>
    <t>TULUD KOKKU</t>
  </si>
  <si>
    <t>XX010000</t>
  </si>
  <si>
    <t>Programmide ülene</t>
  </si>
  <si>
    <t>40</t>
  </si>
  <si>
    <t>Saadud välistoetused</t>
  </si>
  <si>
    <t>43</t>
  </si>
  <si>
    <t>Saadud kodumaised toetused</t>
  </si>
  <si>
    <t>44</t>
  </si>
  <si>
    <t>Omatulu keskkonnaalasest tegevusest</t>
  </si>
  <si>
    <t>TULEMUSVALDKOND  ENERGEETIKA</t>
  </si>
  <si>
    <t>INVESTEERINGUD KOKKU</t>
  </si>
  <si>
    <t>ENEN0000</t>
  </si>
  <si>
    <t>Investeeringud energeetikasse</t>
  </si>
  <si>
    <t>20</t>
  </si>
  <si>
    <t>IN005000</t>
  </si>
  <si>
    <t>Muud investeeringud</t>
  </si>
  <si>
    <t>Investeeringud (teadus- ja arendustegev)</t>
  </si>
  <si>
    <t>IN070058</t>
  </si>
  <si>
    <t>Arbavere puursüdamike hoidla</t>
  </si>
  <si>
    <t>Investeeringud välistoetustest</t>
  </si>
  <si>
    <t>Investeeringud omatulust</t>
  </si>
  <si>
    <t>KULUD  KOKKU</t>
  </si>
  <si>
    <t>ENEN0301</t>
  </si>
  <si>
    <t>Maapõueressursside uurimine ja kasutamine</t>
  </si>
  <si>
    <t>SE000028</t>
  </si>
  <si>
    <t>Vahendid RKASile</t>
  </si>
  <si>
    <t>60</t>
  </si>
  <si>
    <t>ENEN0302</t>
  </si>
  <si>
    <t>Geoloogiline kaardistamine ja maapõuealane kompetents</t>
  </si>
  <si>
    <t>KÄIBEMAKS  KOKKU</t>
  </si>
  <si>
    <t>10</t>
  </si>
  <si>
    <t>EELARVE_ULE</t>
  </si>
  <si>
    <t>2023_01</t>
  </si>
  <si>
    <t>IN002000</t>
  </si>
  <si>
    <t>IT investeeringud</t>
  </si>
  <si>
    <t xml:space="preserve">Investeeringud </t>
  </si>
  <si>
    <t>2022. a-st erak ülek vahendid MKMi 23.01.2023 KK nr 4</t>
  </si>
  <si>
    <t>* Eelarve liik: 10 - arvestuslikud vahendid, 20 - kindlaksmääratud vahendid, 32 - välistoetuste riiklik kaasfinantseerimine, 40 - välistoetustest ja moderniseerimisfondist saadavad vahendid, 41 - vahendatavad välistoetused, 43 - CO2 müügist saadavad vahendid, 44 - omatuludest saadavad vahendid, 45 - ebaregulaarsetest tuludest saadavad vahendid, 60 - mitterahalised vahendid (põhivara kulum)</t>
  </si>
  <si>
    <t>PROGRAMM  ENERGEETIKA  JA  MAAVARAD</t>
  </si>
  <si>
    <t>2023 RE seaduse muudatus (I pa)</t>
  </si>
  <si>
    <t>SEADUSE_ MUUDATUS</t>
  </si>
  <si>
    <t>2023_08</t>
  </si>
  <si>
    <t>RaM 03.04.2023 kk nr 77</t>
  </si>
  <si>
    <t>2022. a-st ülek vahendid MKMi 22.06.2023 KK nr 119</t>
  </si>
  <si>
    <t>RESERV</t>
  </si>
  <si>
    <t>EELARVE_ ULE</t>
  </si>
  <si>
    <t>2023_04</t>
  </si>
  <si>
    <t>2023_05</t>
  </si>
  <si>
    <t>SR070077</t>
  </si>
  <si>
    <t>IT vajaku kompenseerimine 4</t>
  </si>
  <si>
    <t>SR07A064</t>
  </si>
  <si>
    <t>IT vajaku kompenseerimine</t>
  </si>
  <si>
    <t>Eesti Geoloogiateenistus kuni 30.06.2023</t>
  </si>
  <si>
    <t>2023_06</t>
  </si>
  <si>
    <t>2023 RE seaduse muudatus (II pa)</t>
  </si>
  <si>
    <t>MKMi 30.08.2023 KK nr 136</t>
  </si>
  <si>
    <t>2023_03</t>
  </si>
  <si>
    <t>Kinnitatud eelarve 18.08.2023</t>
  </si>
  <si>
    <t>Aktiga KLIMile üle antud</t>
  </si>
  <si>
    <t>Ettevõtlus- ja infotehnoloogiaministri ning majandus- ja taristuministri käskkirja "Majandus- ja Kommunikatsiooni-                                                                                                                                                                                           ministeeriumi ja tema valitsemisala asutuste 2023. a eelarvete kinnitamine"  juurde (muudetud sõnastuses)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</si>
</sst>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theme="1"/>
      <name val="Arial"/>
      <family val="2"/>
      <charset val="186"/>
    </font>
    <font>
      <sz val="9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sz val="11"/>
      <color rgb="FFFFFFFF"/>
      <name val="Calibri"/>
      <family val="2"/>
      <scheme val="minor"/>
    </font>
    <font>
      <b/>
      <sz val="10"/>
      <color indexed="8"/>
      <name val="Calibri"/>
      <family val="2"/>
      <charset val="186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9.5"/>
      <color indexed="8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9.5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4" fillId="0" borderId="0" xfId="0" applyFont="1" applyAlignment="1">
      <alignment wrapText="1"/>
    </xf>
    <xf numFmtId="0" fontId="7" fillId="0" borderId="0" xfId="2" applyFont="1"/>
    <xf numFmtId="3" fontId="6" fillId="0" borderId="0" xfId="2" applyNumberFormat="1" applyFont="1" applyAlignment="1">
      <alignment horizontal="right" wrapText="1"/>
    </xf>
    <xf numFmtId="3" fontId="8" fillId="0" borderId="0" xfId="2" applyNumberFormat="1" applyFont="1" applyAlignment="1" applyProtection="1">
      <alignment horizontal="right"/>
      <protection hidden="1"/>
    </xf>
    <xf numFmtId="3" fontId="9" fillId="0" borderId="0" xfId="2" applyNumberFormat="1" applyFont="1" applyAlignment="1">
      <alignment horizontal="right" wrapText="1"/>
    </xf>
    <xf numFmtId="3" fontId="10" fillId="0" borderId="0" xfId="2" applyNumberFormat="1" applyFont="1" applyAlignment="1">
      <alignment horizontal="right" wrapText="1"/>
    </xf>
    <xf numFmtId="49" fontId="6" fillId="0" borderId="0" xfId="2" applyNumberFormat="1" applyFont="1" applyAlignment="1">
      <alignment horizontal="right" wrapText="1"/>
    </xf>
    <xf numFmtId="49" fontId="6" fillId="0" borderId="0" xfId="2" applyNumberFormat="1" applyFont="1" applyAlignment="1">
      <alignment horizontal="right"/>
    </xf>
    <xf numFmtId="0" fontId="11" fillId="0" borderId="0" xfId="0" applyFont="1" applyAlignment="1">
      <alignment wrapText="1"/>
    </xf>
    <xf numFmtId="3" fontId="10" fillId="0" borderId="0" xfId="2" applyNumberFormat="1" applyFont="1" applyAlignment="1">
      <alignment wrapText="1"/>
    </xf>
    <xf numFmtId="3" fontId="9" fillId="0" borderId="0" xfId="2" applyNumberFormat="1" applyFont="1" applyAlignment="1">
      <alignment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0" fillId="0" borderId="1" xfId="0" applyBorder="1"/>
    <xf numFmtId="0" fontId="13" fillId="0" borderId="1" xfId="1" applyFont="1" applyBorder="1" applyAlignment="1">
      <alignment vertical="center" wrapText="1"/>
    </xf>
    <xf numFmtId="0" fontId="13" fillId="0" borderId="1" xfId="1" applyFont="1" applyBorder="1" applyAlignment="1">
      <alignment horizontal="right" vertical="center" wrapText="1"/>
    </xf>
    <xf numFmtId="3" fontId="14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2" borderId="1" xfId="1" applyFont="1" applyFill="1" applyBorder="1" applyAlignment="1">
      <alignment horizontal="right" vertical="center" wrapText="1"/>
    </xf>
    <xf numFmtId="3" fontId="16" fillId="2" borderId="1" xfId="0" applyNumberFormat="1" applyFont="1" applyFill="1" applyBorder="1" applyAlignment="1">
      <alignment horizontal="right"/>
    </xf>
    <xf numFmtId="0" fontId="4" fillId="0" borderId="1" xfId="0" applyFont="1" applyBorder="1"/>
    <xf numFmtId="0" fontId="17" fillId="0" borderId="1" xfId="0" applyFont="1" applyBorder="1"/>
    <xf numFmtId="3" fontId="4" fillId="0" borderId="1" xfId="0" applyNumberFormat="1" applyFont="1" applyBorder="1"/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3" fontId="16" fillId="2" borderId="1" xfId="0" applyNumberFormat="1" applyFont="1" applyFill="1" applyBorder="1"/>
    <xf numFmtId="0" fontId="4" fillId="0" borderId="1" xfId="0" applyFont="1" applyBorder="1" applyAlignment="1">
      <alignment vertical="center"/>
    </xf>
    <xf numFmtId="0" fontId="4" fillId="0" borderId="0" xfId="0" applyFont="1"/>
    <xf numFmtId="3" fontId="0" fillId="0" borderId="0" xfId="0" applyNumberForma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8" fillId="2" borderId="1" xfId="0" applyFont="1" applyFill="1" applyBorder="1"/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 wrapText="1"/>
    </xf>
    <xf numFmtId="4" fontId="7" fillId="3" borderId="1" xfId="1" applyNumberFormat="1" applyFont="1" applyFill="1" applyBorder="1" applyAlignment="1">
      <alignment horizontal="left" vertical="center" wrapText="1"/>
    </xf>
    <xf numFmtId="4" fontId="20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2" fillId="4" borderId="1" xfId="0" applyNumberFormat="1" applyFont="1" applyFill="1" applyBorder="1" applyAlignment="1">
      <alignment horizontal="left"/>
    </xf>
    <xf numFmtId="49" fontId="22" fillId="4" borderId="2" xfId="0" applyNumberFormat="1" applyFont="1" applyFill="1" applyBorder="1" applyAlignment="1">
      <alignment horizontal="left"/>
    </xf>
    <xf numFmtId="3" fontId="7" fillId="3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15" fillId="2" borderId="1" xfId="1" applyFont="1" applyFill="1" applyBorder="1" applyAlignment="1">
      <alignment horizontal="left"/>
    </xf>
    <xf numFmtId="0" fontId="18" fillId="2" borderId="1" xfId="0" applyFont="1" applyFill="1" applyBorder="1" applyAlignment="1">
      <alignment horizontal="left"/>
    </xf>
    <xf numFmtId="0" fontId="15" fillId="3" borderId="1" xfId="2" applyFont="1" applyFill="1" applyBorder="1" applyAlignment="1">
      <alignment horizontal="left"/>
    </xf>
    <xf numFmtId="0" fontId="4" fillId="0" borderId="0" xfId="0" applyFont="1" applyAlignment="1">
      <alignment horizontal="left" vertical="top" wrapText="1"/>
    </xf>
    <xf numFmtId="0" fontId="0" fillId="0" borderId="0" xfId="0"/>
  </cellXfs>
  <cellStyles count="3">
    <cellStyle name="Normaallaad" xfId="0" builtinId="0"/>
    <cellStyle name="Normaallaad 2" xfId="2" xr:uid="{95920AF2-67E7-4BDE-BD99-327F0DC665B7}"/>
    <cellStyle name="Normaallaad 4" xfId="1" xr:uid="{046FF9E8-103A-4FE4-AF34-0B37C54AFA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58C4B-B0F4-4512-A395-CC3FCACD908B}">
  <sheetPr>
    <pageSetUpPr fitToPage="1"/>
  </sheetPr>
  <dimension ref="A1:T57"/>
  <sheetViews>
    <sheetView tabSelected="1" zoomScale="90" zoomScaleNormal="90" workbookViewId="0">
      <selection activeCell="F4" sqref="F4"/>
    </sheetView>
  </sheetViews>
  <sheetFormatPr defaultRowHeight="14.4" outlineLevelCol="2" x14ac:dyDescent="0.3"/>
  <cols>
    <col min="1" max="1" width="11" customWidth="1"/>
    <col min="2" max="2" width="26" customWidth="1"/>
    <col min="3" max="3" width="7.33203125" style="1" customWidth="1"/>
    <col min="4" max="4" width="9.6640625" customWidth="1"/>
    <col min="5" max="5" width="24.6640625" customWidth="1"/>
    <col min="6" max="6" width="33.33203125" customWidth="1"/>
    <col min="7" max="7" width="13.44140625" hidden="1" customWidth="1" outlineLevel="2"/>
    <col min="8" max="8" width="14.6640625" hidden="1" customWidth="1" outlineLevel="2"/>
    <col min="9" max="9" width="12" hidden="1" customWidth="1" outlineLevel="1"/>
    <col min="10" max="10" width="10.88671875" hidden="1" customWidth="1" outlineLevel="1"/>
    <col min="11" max="11" width="12.33203125" hidden="1" customWidth="1" outlineLevel="1"/>
    <col min="12" max="12" width="11.33203125" hidden="1" customWidth="1" outlineLevel="1"/>
    <col min="13" max="13" width="12" customWidth="1" collapsed="1"/>
    <col min="14" max="16" width="13.6640625" customWidth="1"/>
    <col min="17" max="17" width="14.44140625" customWidth="1"/>
    <col min="19" max="19" width="35.5546875" customWidth="1"/>
  </cols>
  <sheetData>
    <row r="1" spans="1:17" x14ac:dyDescent="0.3">
      <c r="L1" s="3"/>
      <c r="Q1" s="2" t="s">
        <v>0</v>
      </c>
    </row>
    <row r="2" spans="1:17" s="47" customFormat="1" ht="15.6" customHeight="1" x14ac:dyDescent="0.3">
      <c r="C2" s="48"/>
      <c r="F2" s="60" t="s">
        <v>79</v>
      </c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s="47" customFormat="1" ht="15.6" customHeight="1" x14ac:dyDescent="0.3">
      <c r="C3" s="48"/>
      <c r="D3" s="49"/>
      <c r="E3" s="5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x14ac:dyDescent="0.3">
      <c r="F4" s="4"/>
      <c r="G4" s="4"/>
      <c r="H4" s="4"/>
      <c r="I4" s="4"/>
      <c r="J4" s="4"/>
      <c r="K4" s="4"/>
    </row>
    <row r="5" spans="1:17" x14ac:dyDescent="0.3">
      <c r="A5" s="5" t="s">
        <v>72</v>
      </c>
    </row>
    <row r="6" spans="1:17" x14ac:dyDescent="0.3">
      <c r="F6" s="6" t="s">
        <v>1</v>
      </c>
      <c r="G6" s="7">
        <f>+SUBTOTAL(9, G17:G19)</f>
        <v>350129.98005999997</v>
      </c>
      <c r="H6" s="7">
        <f>+SUBTOTAL(9, H17:H19)</f>
        <v>0</v>
      </c>
      <c r="I6" s="7">
        <f>+SUBTOTAL(9, I17:I19)</f>
        <v>350129.98005999997</v>
      </c>
      <c r="J6" s="7">
        <f t="shared" ref="J6:K6" si="0">+SUBTOTAL(9, J17:J19)</f>
        <v>0</v>
      </c>
      <c r="K6" s="7">
        <f t="shared" si="0"/>
        <v>0</v>
      </c>
      <c r="L6" s="7">
        <f t="shared" ref="L6:M6" si="1">+SUBTOTAL(9, L17:L19)</f>
        <v>-164864.99</v>
      </c>
      <c r="M6" s="7">
        <f t="shared" si="1"/>
        <v>185264.99005999998</v>
      </c>
      <c r="N6" s="7">
        <f t="shared" ref="N6:Q6" si="2">+SUBTOTAL(9, N17:N19)</f>
        <v>0</v>
      </c>
      <c r="O6" s="7">
        <f t="shared" ref="O6:P6" si="3">+SUBTOTAL(9, O17:O19)</f>
        <v>0</v>
      </c>
      <c r="P6" s="7">
        <f t="shared" si="3"/>
        <v>0</v>
      </c>
      <c r="Q6" s="7">
        <f t="shared" si="2"/>
        <v>185264.99005999998</v>
      </c>
    </row>
    <row r="7" spans="1:17" x14ac:dyDescent="0.3">
      <c r="F7" s="8" t="s">
        <v>2</v>
      </c>
      <c r="G7" s="9">
        <f>SUM(G6)</f>
        <v>350129.98005999997</v>
      </c>
      <c r="H7" s="9">
        <f>SUM(H6)</f>
        <v>0</v>
      </c>
      <c r="I7" s="9">
        <f>SUM(I6)</f>
        <v>350129.98005999997</v>
      </c>
      <c r="J7" s="9">
        <f t="shared" ref="J7:K7" si="4">SUM(J6)</f>
        <v>0</v>
      </c>
      <c r="K7" s="9">
        <f t="shared" si="4"/>
        <v>0</v>
      </c>
      <c r="L7" s="9">
        <f t="shared" ref="L7:M7" si="5">SUM(L6)</f>
        <v>-164864.99</v>
      </c>
      <c r="M7" s="9">
        <f t="shared" si="5"/>
        <v>185264.99005999998</v>
      </c>
      <c r="N7" s="9">
        <f t="shared" ref="N7:Q7" si="6">SUM(N6)</f>
        <v>0</v>
      </c>
      <c r="O7" s="9">
        <f t="shared" ref="O7:P7" si="7">SUM(O6)</f>
        <v>0</v>
      </c>
      <c r="P7" s="9">
        <f t="shared" si="7"/>
        <v>0</v>
      </c>
      <c r="Q7" s="9">
        <f t="shared" si="6"/>
        <v>185264.99005999998</v>
      </c>
    </row>
    <row r="8" spans="1:17" x14ac:dyDescent="0.3">
      <c r="F8" s="10" t="s">
        <v>3</v>
      </c>
      <c r="G8" s="7">
        <f>SUMIF($F$23:$F$43,"Investeeringud*",G$23:G$43)</f>
        <v>-554167</v>
      </c>
      <c r="H8" s="7">
        <f>SUMIF($F$23:$F$43,"Investeeringud*",H$23:H$43)</f>
        <v>-939019</v>
      </c>
      <c r="I8" s="7">
        <f>SUMIF($F$23:$F$43,"Investeeringud*",I$23:I$43)</f>
        <v>-1493186</v>
      </c>
      <c r="J8" s="7">
        <f t="shared" ref="J8:K8" si="8">SUMIF($F$23:$F$43,"Investeeringud*",J$23:J$43)</f>
        <v>-45000</v>
      </c>
      <c r="K8" s="7">
        <f t="shared" si="8"/>
        <v>-88589.430010000011</v>
      </c>
      <c r="L8" s="7">
        <f t="shared" ref="L8:Q8" si="9">SUMIF($F$23:$F$43,"Investeeringud*",L$23:L$43)</f>
        <v>412083.50003000005</v>
      </c>
      <c r="M8" s="7">
        <f t="shared" si="9"/>
        <v>-1214691.9299799998</v>
      </c>
      <c r="N8" s="7">
        <f t="shared" si="9"/>
        <v>742882</v>
      </c>
      <c r="O8" s="7">
        <f t="shared" si="9"/>
        <v>14125</v>
      </c>
      <c r="P8" s="7">
        <f t="shared" si="9"/>
        <v>75000</v>
      </c>
      <c r="Q8" s="7">
        <f t="shared" si="9"/>
        <v>-382684.92997999996</v>
      </c>
    </row>
    <row r="9" spans="1:17" x14ac:dyDescent="0.3">
      <c r="F9" s="11" t="s">
        <v>4</v>
      </c>
      <c r="G9" s="7">
        <f>SUMIF($F$23:$F$43,"Kulud*",G$23:G$43)</f>
        <v>-2757201.57161</v>
      </c>
      <c r="H9" s="7">
        <f>SUMIF($F$23:$F$43,"Kulud*",H$23:H$43)</f>
        <v>0</v>
      </c>
      <c r="I9" s="7">
        <f>SUMIF($F$23:$F$43,"Kulud*",I$23:I$43)</f>
        <v>-2757201.57161</v>
      </c>
      <c r="J9" s="7">
        <f t="shared" ref="J9:K9" si="10">SUMIF($F$23:$F$43,"Kulud*",J$23:J$43)</f>
        <v>-80000</v>
      </c>
      <c r="K9" s="7">
        <f t="shared" si="10"/>
        <v>-534227.94028999994</v>
      </c>
      <c r="L9" s="7">
        <f t="shared" ref="L9:Q9" si="11">SUMIF($F$23:$F$43,"Kulud*",L$23:L$43)</f>
        <v>1514778.9368649998</v>
      </c>
      <c r="M9" s="7">
        <f t="shared" si="11"/>
        <v>-1856650.575035</v>
      </c>
      <c r="N9" s="7">
        <f t="shared" si="11"/>
        <v>181956</v>
      </c>
      <c r="O9" s="7">
        <f t="shared" si="11"/>
        <v>14257</v>
      </c>
      <c r="P9" s="7">
        <f t="shared" si="11"/>
        <v>475303</v>
      </c>
      <c r="Q9" s="7">
        <f t="shared" si="11"/>
        <v>-1185134.575035</v>
      </c>
    </row>
    <row r="10" spans="1:17" x14ac:dyDescent="0.3">
      <c r="F10" s="6" t="s">
        <v>5</v>
      </c>
      <c r="G10" s="7">
        <f>SUMIF($F$23:$F$43,"Põhivara kulum*",G$23:G$43)</f>
        <v>-60115</v>
      </c>
      <c r="H10" s="7">
        <f>SUMIF($F$23:$F$43,"Põhivara kulum*",H$23:H$43)</f>
        <v>0</v>
      </c>
      <c r="I10" s="7">
        <f>SUMIF($F$23:$F$43,"Põhivara kulum*",I$23:I$43)</f>
        <v>-60115</v>
      </c>
      <c r="J10" s="7">
        <f t="shared" ref="J10:K10" si="12">SUMIF($F$23:$F$43,"Põhivara kulum*",J$23:J$43)</f>
        <v>0</v>
      </c>
      <c r="K10" s="7">
        <f t="shared" si="12"/>
        <v>0</v>
      </c>
      <c r="L10" s="7">
        <f t="shared" ref="L10:Q10" si="13">SUMIF($F$23:$F$43,"Põhivara kulum*",L$23:L$43)</f>
        <v>30057.500059999998</v>
      </c>
      <c r="M10" s="7">
        <f t="shared" si="13"/>
        <v>-30057.499940000002</v>
      </c>
      <c r="N10" s="7">
        <f t="shared" si="13"/>
        <v>0</v>
      </c>
      <c r="O10" s="7">
        <f t="shared" si="13"/>
        <v>0</v>
      </c>
      <c r="P10" s="7">
        <f t="shared" si="13"/>
        <v>0</v>
      </c>
      <c r="Q10" s="7">
        <f t="shared" si="13"/>
        <v>-30057.499940000002</v>
      </c>
    </row>
    <row r="11" spans="1:17" x14ac:dyDescent="0.3">
      <c r="F11" s="6" t="s">
        <v>6</v>
      </c>
      <c r="G11" s="7">
        <f>+SUBTOTAL(9, G45:G52)</f>
        <v>-366503.53997999994</v>
      </c>
      <c r="H11" s="7">
        <f>+SUBTOTAL(9, H45:H52)</f>
        <v>0</v>
      </c>
      <c r="I11" s="7">
        <f>+SUBTOTAL(9, I45:I52)</f>
        <v>-366503.53997999994</v>
      </c>
      <c r="J11" s="7">
        <f t="shared" ref="J11:K11" si="14">+SUBTOTAL(9, J45:J52)</f>
        <v>0</v>
      </c>
      <c r="K11" s="7">
        <f t="shared" si="14"/>
        <v>0</v>
      </c>
      <c r="L11" s="7">
        <f t="shared" ref="L11:M11" si="15">+SUBTOTAL(9, L45:L52)</f>
        <v>239174.12013</v>
      </c>
      <c r="M11" s="7">
        <f t="shared" si="15"/>
        <v>-127329.41984999998</v>
      </c>
      <c r="N11" s="7">
        <f t="shared" ref="N11:Q11" si="16">+SUBTOTAL(9, N45:N52)</f>
        <v>0</v>
      </c>
      <c r="O11" s="7">
        <f t="shared" ref="O11:P11" si="17">+SUBTOTAL(9, O45:O52)</f>
        <v>0</v>
      </c>
      <c r="P11" s="7">
        <f t="shared" si="17"/>
        <v>0</v>
      </c>
      <c r="Q11" s="7">
        <f t="shared" si="16"/>
        <v>-127329.41984999998</v>
      </c>
    </row>
    <row r="12" spans="1:17" ht="18" customHeight="1" x14ac:dyDescent="0.3">
      <c r="A12" s="12"/>
      <c r="F12" s="8" t="s">
        <v>7</v>
      </c>
      <c r="G12" s="13">
        <f>SUM(G8:G11)</f>
        <v>-3737987.1115899999</v>
      </c>
      <c r="H12" s="13">
        <f>SUM(H8:H11)</f>
        <v>-939019</v>
      </c>
      <c r="I12" s="14">
        <f>SUM(I8:I11)</f>
        <v>-4677006.1115899999</v>
      </c>
      <c r="J12" s="14">
        <f t="shared" ref="J12:K12" si="18">SUM(J8:J11)</f>
        <v>-125000</v>
      </c>
      <c r="K12" s="14">
        <f t="shared" si="18"/>
        <v>-622817.37029999995</v>
      </c>
      <c r="L12" s="14">
        <f t="shared" ref="L12:M12" si="19">SUM(L8:L11)</f>
        <v>2196094.057085</v>
      </c>
      <c r="M12" s="14">
        <f t="shared" si="19"/>
        <v>-3228729.424805</v>
      </c>
      <c r="N12" s="14">
        <f t="shared" ref="N12:Q12" si="20">SUM(N8:N11)</f>
        <v>924838</v>
      </c>
      <c r="O12" s="14">
        <f t="shared" ref="O12:P12" si="21">SUM(O8:O11)</f>
        <v>28382</v>
      </c>
      <c r="P12" s="14">
        <f t="shared" si="21"/>
        <v>550303</v>
      </c>
      <c r="Q12" s="14">
        <f t="shared" si="20"/>
        <v>-1725206.424805</v>
      </c>
    </row>
    <row r="13" spans="1:17" s="17" customFormat="1" ht="88.5" customHeight="1" x14ac:dyDescent="0.3">
      <c r="A13" s="15" t="s">
        <v>8</v>
      </c>
      <c r="B13" s="15" t="s">
        <v>9</v>
      </c>
      <c r="C13" s="16" t="s">
        <v>10</v>
      </c>
      <c r="D13" s="15" t="s">
        <v>11</v>
      </c>
      <c r="E13" s="15" t="s">
        <v>12</v>
      </c>
      <c r="F13" s="15" t="s">
        <v>13</v>
      </c>
      <c r="G13" s="15" t="s">
        <v>14</v>
      </c>
      <c r="H13" s="15" t="s">
        <v>56</v>
      </c>
      <c r="I13" s="15" t="s">
        <v>14</v>
      </c>
      <c r="J13" s="51" t="s">
        <v>62</v>
      </c>
      <c r="K13" s="54" t="s">
        <v>63</v>
      </c>
      <c r="L13" s="51" t="s">
        <v>59</v>
      </c>
      <c r="M13" s="15" t="s">
        <v>77</v>
      </c>
      <c r="N13" s="59" t="s">
        <v>78</v>
      </c>
      <c r="O13" s="15" t="s">
        <v>75</v>
      </c>
      <c r="P13" s="51" t="s">
        <v>74</v>
      </c>
      <c r="Q13" s="15" t="s">
        <v>15</v>
      </c>
    </row>
    <row r="14" spans="1:17" ht="27.75" customHeight="1" x14ac:dyDescent="0.3">
      <c r="A14" s="18"/>
      <c r="B14" s="18"/>
      <c r="C14" s="19"/>
      <c r="D14" s="20"/>
      <c r="E14" s="21"/>
      <c r="F14" s="22" t="s">
        <v>16</v>
      </c>
      <c r="G14" s="23" t="s">
        <v>17</v>
      </c>
      <c r="H14" s="23" t="s">
        <v>51</v>
      </c>
      <c r="I14" s="20"/>
      <c r="J14" s="52" t="s">
        <v>64</v>
      </c>
      <c r="K14" s="23" t="s">
        <v>65</v>
      </c>
      <c r="L14" s="52" t="s">
        <v>60</v>
      </c>
      <c r="M14" s="20"/>
      <c r="N14" s="52" t="s">
        <v>65</v>
      </c>
      <c r="O14" s="52" t="s">
        <v>64</v>
      </c>
      <c r="P14" s="52" t="s">
        <v>60</v>
      </c>
      <c r="Q14" s="20"/>
    </row>
    <row r="15" spans="1:17" ht="14.4" customHeight="1" x14ac:dyDescent="0.3">
      <c r="A15" s="20" t="s">
        <v>18</v>
      </c>
      <c r="B15" s="20" t="s">
        <v>18</v>
      </c>
      <c r="C15" s="24" t="s">
        <v>18</v>
      </c>
      <c r="D15" s="20"/>
      <c r="E15" s="21"/>
      <c r="F15" s="22" t="s">
        <v>19</v>
      </c>
      <c r="G15" s="25">
        <v>2023</v>
      </c>
      <c r="H15" s="25" t="s">
        <v>52</v>
      </c>
      <c r="I15" s="20"/>
      <c r="J15" s="55" t="s">
        <v>66</v>
      </c>
      <c r="K15" s="56" t="s">
        <v>67</v>
      </c>
      <c r="L15" s="53" t="s">
        <v>61</v>
      </c>
      <c r="M15" s="20"/>
      <c r="N15" s="53" t="s">
        <v>73</v>
      </c>
      <c r="O15" s="53" t="s">
        <v>61</v>
      </c>
      <c r="P15" s="53" t="s">
        <v>76</v>
      </c>
      <c r="Q15" s="20"/>
    </row>
    <row r="16" spans="1:17" x14ac:dyDescent="0.3">
      <c r="A16" s="61" t="s">
        <v>20</v>
      </c>
      <c r="B16" s="61"/>
      <c r="C16" s="26"/>
      <c r="D16" s="27"/>
      <c r="E16" s="27"/>
      <c r="F16" s="27"/>
      <c r="G16" s="28">
        <f>+SUBTOTAL(9, G17:G19)</f>
        <v>350129.98005999997</v>
      </c>
      <c r="H16" s="28">
        <f>+SUBTOTAL(9, H17:H19)</f>
        <v>0</v>
      </c>
      <c r="I16" s="28">
        <f>+SUBTOTAL(9, I17:I19)</f>
        <v>350129.98005999997</v>
      </c>
      <c r="J16" s="28">
        <f t="shared" ref="J16:Q16" si="22">+SUBTOTAL(9, J17:J19)</f>
        <v>0</v>
      </c>
      <c r="K16" s="28">
        <f t="shared" si="22"/>
        <v>0</v>
      </c>
      <c r="L16" s="28">
        <f t="shared" si="22"/>
        <v>-164864.99</v>
      </c>
      <c r="M16" s="28">
        <f t="shared" si="22"/>
        <v>185264.99005999998</v>
      </c>
      <c r="N16" s="28">
        <f t="shared" si="22"/>
        <v>0</v>
      </c>
      <c r="O16" s="28"/>
      <c r="P16" s="28">
        <f t="shared" si="22"/>
        <v>0</v>
      </c>
      <c r="Q16" s="28">
        <f t="shared" si="22"/>
        <v>185264.99005999998</v>
      </c>
    </row>
    <row r="17" spans="1:20" x14ac:dyDescent="0.3">
      <c r="A17" s="29" t="s">
        <v>21</v>
      </c>
      <c r="B17" s="29" t="s">
        <v>22</v>
      </c>
      <c r="C17" s="25" t="s">
        <v>23</v>
      </c>
      <c r="D17" s="30" t="s">
        <v>18</v>
      </c>
      <c r="E17" s="30" t="s">
        <v>18</v>
      </c>
      <c r="F17" s="29" t="s">
        <v>24</v>
      </c>
      <c r="G17" s="31">
        <v>92829.180030000003</v>
      </c>
      <c r="H17" s="31"/>
      <c r="I17" s="31">
        <f>SUM(G17:H17)</f>
        <v>92829.180030000003</v>
      </c>
      <c r="J17" s="31"/>
      <c r="K17" s="31"/>
      <c r="L17" s="31">
        <v>-36214.589999999989</v>
      </c>
      <c r="M17" s="31">
        <f>SUM(I17:L17)</f>
        <v>56614.590030000014</v>
      </c>
      <c r="N17" s="31"/>
      <c r="O17" s="31"/>
      <c r="P17" s="31"/>
      <c r="Q17" s="31">
        <f>M17+N17+O17+P17</f>
        <v>56614.590030000014</v>
      </c>
    </row>
    <row r="18" spans="1:20" x14ac:dyDescent="0.3">
      <c r="A18" s="29"/>
      <c r="B18" s="29"/>
      <c r="C18" s="25" t="s">
        <v>25</v>
      </c>
      <c r="D18" s="30" t="s">
        <v>18</v>
      </c>
      <c r="E18" s="30" t="s">
        <v>18</v>
      </c>
      <c r="F18" s="29" t="s">
        <v>26</v>
      </c>
      <c r="G18" s="31">
        <v>44300.800019999995</v>
      </c>
      <c r="H18" s="31"/>
      <c r="I18" s="31">
        <f t="shared" ref="I18:I19" si="23">SUM(G18:H18)</f>
        <v>44300.800019999995</v>
      </c>
      <c r="J18" s="31"/>
      <c r="K18" s="31"/>
      <c r="L18" s="31">
        <v>-22150.400000000001</v>
      </c>
      <c r="M18" s="31">
        <f t="shared" ref="M18:M52" si="24">SUM(I18:L18)</f>
        <v>22150.400019999994</v>
      </c>
      <c r="N18" s="31"/>
      <c r="O18" s="31"/>
      <c r="P18" s="31"/>
      <c r="Q18" s="31">
        <f t="shared" ref="Q18:Q19" si="25">M18+N18+O18+P18</f>
        <v>22150.400019999994</v>
      </c>
    </row>
    <row r="19" spans="1:20" x14ac:dyDescent="0.3">
      <c r="A19" s="29"/>
      <c r="B19" s="29"/>
      <c r="C19" s="25" t="s">
        <v>27</v>
      </c>
      <c r="D19" s="30" t="s">
        <v>18</v>
      </c>
      <c r="E19" s="30" t="s">
        <v>18</v>
      </c>
      <c r="F19" s="29" t="s">
        <v>28</v>
      </c>
      <c r="G19" s="31">
        <v>213000.00000999999</v>
      </c>
      <c r="H19" s="31"/>
      <c r="I19" s="31">
        <f t="shared" si="23"/>
        <v>213000.00000999999</v>
      </c>
      <c r="J19" s="31"/>
      <c r="K19" s="31"/>
      <c r="L19" s="31">
        <v>-106500</v>
      </c>
      <c r="M19" s="31">
        <f t="shared" si="24"/>
        <v>106500.00000999999</v>
      </c>
      <c r="N19" s="31"/>
      <c r="O19" s="31"/>
      <c r="P19" s="31"/>
      <c r="Q19" s="31">
        <f t="shared" si="25"/>
        <v>106500.00000999999</v>
      </c>
    </row>
    <row r="20" spans="1:20" x14ac:dyDescent="0.3">
      <c r="A20" s="62" t="s">
        <v>29</v>
      </c>
      <c r="B20" s="62"/>
      <c r="C20" s="32"/>
      <c r="D20" s="33"/>
      <c r="E20" s="33"/>
      <c r="F20" s="33"/>
      <c r="G20" s="34">
        <f>+SUBTOTAL(9, G23:G43)</f>
        <v>-3371483.57161</v>
      </c>
      <c r="H20" s="34">
        <f>+SUBTOTAL(9, H23:H43)</f>
        <v>-939019</v>
      </c>
      <c r="I20" s="34">
        <f>+SUBTOTAL(9, I23:I43)</f>
        <v>-4310502.57161</v>
      </c>
      <c r="J20" s="34">
        <f t="shared" ref="J20:M20" si="26">+SUBTOTAL(9, J23:J43)</f>
        <v>-125000</v>
      </c>
      <c r="K20" s="34">
        <f t="shared" si="26"/>
        <v>-622817.37029999995</v>
      </c>
      <c r="L20" s="34">
        <f t="shared" si="26"/>
        <v>1956919.9369549998</v>
      </c>
      <c r="M20" s="34">
        <f t="shared" si="26"/>
        <v>-3101400.0049549998</v>
      </c>
      <c r="N20" s="34">
        <f t="shared" ref="N20" si="27">+SUBTOTAL(9, N23:N43)</f>
        <v>924838</v>
      </c>
      <c r="O20" s="34">
        <f t="shared" ref="O20:P20" si="28">+SUBTOTAL(9, O23:O43)</f>
        <v>28382</v>
      </c>
      <c r="P20" s="34">
        <f t="shared" si="28"/>
        <v>550303</v>
      </c>
      <c r="Q20" s="34">
        <f t="shared" ref="Q20" si="29">+SUBTOTAL(9, Q23:Q43)</f>
        <v>-1597877.004955</v>
      </c>
    </row>
    <row r="21" spans="1:20" x14ac:dyDescent="0.3">
      <c r="A21" s="62" t="s">
        <v>58</v>
      </c>
      <c r="B21" s="62"/>
      <c r="C21" s="32"/>
      <c r="D21" s="33"/>
      <c r="E21" s="33"/>
      <c r="F21" s="33"/>
      <c r="G21" s="34">
        <f>+SUBTOTAL(9, G22:G43)</f>
        <v>-3371483.57161</v>
      </c>
      <c r="H21" s="34">
        <f>+SUBTOTAL(9, H22:H43)</f>
        <v>-939019</v>
      </c>
      <c r="I21" s="34">
        <f>+SUBTOTAL(9, I22:I43)</f>
        <v>-4310502.57161</v>
      </c>
      <c r="J21" s="34">
        <f t="shared" ref="J21:M21" si="30">+SUBTOTAL(9, J22:J43)</f>
        <v>-125000</v>
      </c>
      <c r="K21" s="34">
        <f t="shared" si="30"/>
        <v>-622817.37029999995</v>
      </c>
      <c r="L21" s="34">
        <f t="shared" si="30"/>
        <v>1956919.9369549998</v>
      </c>
      <c r="M21" s="34">
        <f t="shared" si="30"/>
        <v>-3101400.0049549998</v>
      </c>
      <c r="N21" s="34">
        <f t="shared" ref="N21" si="31">+SUBTOTAL(9, N22:N43)</f>
        <v>924838</v>
      </c>
      <c r="O21" s="34">
        <f t="shared" ref="O21:P21" si="32">+SUBTOTAL(9, O22:O43)</f>
        <v>28382</v>
      </c>
      <c r="P21" s="34">
        <f t="shared" si="32"/>
        <v>550303</v>
      </c>
      <c r="Q21" s="34">
        <f t="shared" ref="Q21" si="33">+SUBTOTAL(9, Q22:Q43)</f>
        <v>-1597877.004955</v>
      </c>
    </row>
    <row r="22" spans="1:20" x14ac:dyDescent="0.3">
      <c r="A22" s="63" t="s">
        <v>30</v>
      </c>
      <c r="B22" s="63"/>
      <c r="C22" s="26"/>
      <c r="D22" s="27"/>
      <c r="E22" s="27"/>
      <c r="F22" s="27"/>
      <c r="G22" s="28">
        <f>+SUBTOTAL(9, G23:G29)</f>
        <v>-554167</v>
      </c>
      <c r="H22" s="28">
        <f>+SUBTOTAL(9, H23:H29)</f>
        <v>-939019</v>
      </c>
      <c r="I22" s="28">
        <f>+SUBTOTAL(9, I23:I29)</f>
        <v>-1493186</v>
      </c>
      <c r="J22" s="28">
        <f t="shared" ref="J22:M22" si="34">+SUBTOTAL(9, J23:J29)</f>
        <v>-45000</v>
      </c>
      <c r="K22" s="28">
        <f t="shared" si="34"/>
        <v>-88589.430010000011</v>
      </c>
      <c r="L22" s="28">
        <f t="shared" si="34"/>
        <v>412083.50003000005</v>
      </c>
      <c r="M22" s="28">
        <f t="shared" si="34"/>
        <v>-1214691.9299799998</v>
      </c>
      <c r="N22" s="28">
        <f t="shared" ref="N22" si="35">+SUBTOTAL(9, N23:N29)</f>
        <v>742882</v>
      </c>
      <c r="O22" s="28">
        <f t="shared" ref="O22:P22" si="36">+SUBTOTAL(9, O23:O29)</f>
        <v>14125</v>
      </c>
      <c r="P22" s="28">
        <f t="shared" si="36"/>
        <v>75000</v>
      </c>
      <c r="Q22" s="28">
        <f t="shared" ref="Q22" si="37">+SUBTOTAL(9, Q23:Q29)</f>
        <v>-382684.92997999996</v>
      </c>
    </row>
    <row r="23" spans="1:20" s="36" customFormat="1" x14ac:dyDescent="0.3">
      <c r="A23" s="35" t="s">
        <v>31</v>
      </c>
      <c r="B23" s="29" t="s">
        <v>32</v>
      </c>
      <c r="C23" s="25" t="s">
        <v>33</v>
      </c>
      <c r="D23" s="29" t="s">
        <v>53</v>
      </c>
      <c r="E23" s="29" t="s">
        <v>54</v>
      </c>
      <c r="F23" s="29" t="s">
        <v>55</v>
      </c>
      <c r="G23" s="31">
        <v>0</v>
      </c>
      <c r="H23" s="31">
        <v>-120000</v>
      </c>
      <c r="I23" s="31">
        <f>SUM(G23:H23)</f>
        <v>-120000</v>
      </c>
      <c r="J23" s="31"/>
      <c r="K23" s="31"/>
      <c r="L23" s="31"/>
      <c r="M23" s="31">
        <f t="shared" si="24"/>
        <v>-120000</v>
      </c>
      <c r="N23" s="31">
        <v>120000</v>
      </c>
      <c r="O23" s="31"/>
      <c r="P23" s="31"/>
      <c r="Q23" s="31">
        <f t="shared" ref="Q23:Q43" si="38">M23+N23+O23+P23</f>
        <v>0</v>
      </c>
      <c r="R23"/>
      <c r="S23"/>
      <c r="T23" s="37"/>
    </row>
    <row r="24" spans="1:20" s="36" customFormat="1" x14ac:dyDescent="0.3">
      <c r="A24" s="35"/>
      <c r="B24" s="29"/>
      <c r="C24" s="25" t="s">
        <v>33</v>
      </c>
      <c r="D24" s="29" t="s">
        <v>34</v>
      </c>
      <c r="E24" s="29" t="s">
        <v>35</v>
      </c>
      <c r="F24" s="29" t="s">
        <v>36</v>
      </c>
      <c r="G24" s="31">
        <v>-60000</v>
      </c>
      <c r="H24" s="31">
        <v>-519019</v>
      </c>
      <c r="I24" s="31">
        <v>-579019</v>
      </c>
      <c r="J24" s="31"/>
      <c r="K24" s="31"/>
      <c r="L24" s="31">
        <v>60000.000010000018</v>
      </c>
      <c r="M24" s="31">
        <f t="shared" si="24"/>
        <v>-519018.99998999998</v>
      </c>
      <c r="N24" s="31">
        <v>519019</v>
      </c>
      <c r="O24" s="31"/>
      <c r="P24" s="31"/>
      <c r="Q24" s="31">
        <f t="shared" si="38"/>
        <v>1.0000017937272787E-5</v>
      </c>
      <c r="R24"/>
      <c r="S24"/>
      <c r="T24" s="37"/>
    </row>
    <row r="25" spans="1:20" s="36" customFormat="1" x14ac:dyDescent="0.3">
      <c r="A25" s="35"/>
      <c r="B25" s="29"/>
      <c r="C25" s="25" t="s">
        <v>33</v>
      </c>
      <c r="D25" s="29" t="s">
        <v>37</v>
      </c>
      <c r="E25" s="29" t="s">
        <v>38</v>
      </c>
      <c r="F25" s="29" t="s">
        <v>3</v>
      </c>
      <c r="G25" s="31">
        <v>-375000</v>
      </c>
      <c r="H25" s="31">
        <v>-300000</v>
      </c>
      <c r="I25" s="31">
        <f t="shared" ref="I25:I28" si="39">SUM(G25:H25)</f>
        <v>-675000</v>
      </c>
      <c r="J25" s="31"/>
      <c r="K25" s="31">
        <v>-38589.430010000011</v>
      </c>
      <c r="L25" s="31">
        <v>300000.00001000002</v>
      </c>
      <c r="M25" s="31">
        <f t="shared" si="24"/>
        <v>-413589.43</v>
      </c>
      <c r="N25" s="31">
        <v>53863</v>
      </c>
      <c r="O25" s="31"/>
      <c r="P25" s="31">
        <v>75000</v>
      </c>
      <c r="Q25" s="31">
        <f t="shared" si="38"/>
        <v>-284726.43</v>
      </c>
      <c r="R25"/>
      <c r="S25"/>
      <c r="T25" s="37"/>
    </row>
    <row r="26" spans="1:20" s="36" customFormat="1" x14ac:dyDescent="0.3">
      <c r="A26" s="35"/>
      <c r="B26" s="29"/>
      <c r="C26" s="25" t="s">
        <v>33</v>
      </c>
      <c r="D26" s="58" t="s">
        <v>68</v>
      </c>
      <c r="E26" s="57" t="s">
        <v>69</v>
      </c>
      <c r="F26" s="29" t="s">
        <v>3</v>
      </c>
      <c r="G26" s="31"/>
      <c r="H26" s="31"/>
      <c r="I26" s="31">
        <v>0</v>
      </c>
      <c r="J26" s="31">
        <v>-45000</v>
      </c>
      <c r="K26" s="31"/>
      <c r="L26" s="31"/>
      <c r="M26" s="31">
        <f t="shared" si="24"/>
        <v>-45000</v>
      </c>
      <c r="N26" s="31"/>
      <c r="O26" s="31">
        <v>14125</v>
      </c>
      <c r="P26" s="31"/>
      <c r="Q26" s="31">
        <f t="shared" si="38"/>
        <v>-30875</v>
      </c>
      <c r="R26"/>
      <c r="S26"/>
      <c r="T26" s="37"/>
    </row>
    <row r="27" spans="1:20" s="36" customFormat="1" x14ac:dyDescent="0.3">
      <c r="A27" s="35"/>
      <c r="B27" s="29"/>
      <c r="C27" s="25" t="s">
        <v>33</v>
      </c>
      <c r="D27" s="36" t="s">
        <v>70</v>
      </c>
      <c r="E27" s="29" t="s">
        <v>71</v>
      </c>
      <c r="F27" s="29" t="s">
        <v>3</v>
      </c>
      <c r="G27" s="31"/>
      <c r="H27" s="31"/>
      <c r="I27" s="31">
        <v>0</v>
      </c>
      <c r="K27" s="31">
        <v>-50000</v>
      </c>
      <c r="L27" s="31"/>
      <c r="M27" s="31">
        <f t="shared" si="24"/>
        <v>-50000</v>
      </c>
      <c r="N27" s="31">
        <v>50000</v>
      </c>
      <c r="O27" s="31"/>
      <c r="P27" s="31"/>
      <c r="Q27" s="31">
        <f t="shared" si="38"/>
        <v>0</v>
      </c>
      <c r="R27"/>
      <c r="S27"/>
      <c r="T27" s="37"/>
    </row>
    <row r="28" spans="1:20" s="36" customFormat="1" x14ac:dyDescent="0.3">
      <c r="A28" s="29"/>
      <c r="B28" s="29"/>
      <c r="C28" s="25" t="s">
        <v>23</v>
      </c>
      <c r="D28" s="29" t="s">
        <v>37</v>
      </c>
      <c r="E28" s="29" t="s">
        <v>38</v>
      </c>
      <c r="F28" s="29" t="s">
        <v>39</v>
      </c>
      <c r="G28" s="31">
        <v>-15000</v>
      </c>
      <c r="H28" s="31"/>
      <c r="I28" s="31">
        <f t="shared" si="39"/>
        <v>-15000</v>
      </c>
      <c r="J28" s="31"/>
      <c r="K28" s="31"/>
      <c r="L28" s="31"/>
      <c r="M28" s="31">
        <f t="shared" si="24"/>
        <v>-15000</v>
      </c>
      <c r="N28" s="31"/>
      <c r="O28" s="31"/>
      <c r="P28" s="31"/>
      <c r="Q28" s="31">
        <f t="shared" si="38"/>
        <v>-15000</v>
      </c>
      <c r="R28"/>
      <c r="S28"/>
      <c r="T28" s="37"/>
    </row>
    <row r="29" spans="1:20" s="36" customFormat="1" x14ac:dyDescent="0.3">
      <c r="A29" s="29"/>
      <c r="B29" s="29"/>
      <c r="C29" s="25" t="s">
        <v>27</v>
      </c>
      <c r="D29" s="29" t="s">
        <v>34</v>
      </c>
      <c r="E29" s="29" t="s">
        <v>35</v>
      </c>
      <c r="F29" s="29" t="s">
        <v>40</v>
      </c>
      <c r="G29" s="31">
        <v>-104167</v>
      </c>
      <c r="H29" s="31"/>
      <c r="I29" s="31">
        <f>SUM(G29:H29)</f>
        <v>-104167</v>
      </c>
      <c r="J29" s="31"/>
      <c r="K29" s="31"/>
      <c r="L29" s="31">
        <v>52083.500010000003</v>
      </c>
      <c r="M29" s="31">
        <f t="shared" si="24"/>
        <v>-52083.499989999997</v>
      </c>
      <c r="N29" s="31"/>
      <c r="O29" s="31"/>
      <c r="P29" s="31"/>
      <c r="Q29" s="31">
        <f t="shared" si="38"/>
        <v>-52083.499989999997</v>
      </c>
      <c r="R29"/>
      <c r="S29"/>
      <c r="T29" s="37"/>
    </row>
    <row r="30" spans="1:20" s="36" customFormat="1" ht="13.2" x14ac:dyDescent="0.25">
      <c r="A30" s="63" t="s">
        <v>41</v>
      </c>
      <c r="B30" s="63"/>
      <c r="C30" s="38"/>
      <c r="D30" s="39"/>
      <c r="E30" s="39"/>
      <c r="F30" s="39"/>
      <c r="G30" s="34">
        <f>+SUBTOTAL(9, G31:G43)</f>
        <v>-2817316.57161</v>
      </c>
      <c r="H30" s="34">
        <f>+SUBTOTAL(9, H31:H43)</f>
        <v>0</v>
      </c>
      <c r="I30" s="34">
        <f>+SUBTOTAL(9, I31:I43)</f>
        <v>-2817316.57161</v>
      </c>
      <c r="J30" s="34">
        <f t="shared" ref="J30:Q30" si="40">+SUBTOTAL(9, J31:J43)</f>
        <v>-80000</v>
      </c>
      <c r="K30" s="34">
        <f t="shared" si="40"/>
        <v>-534227.94028999994</v>
      </c>
      <c r="L30" s="34">
        <f t="shared" si="40"/>
        <v>1544836.4369249996</v>
      </c>
      <c r="M30" s="34">
        <f t="shared" si="40"/>
        <v>-1886708.074975</v>
      </c>
      <c r="N30" s="34">
        <f t="shared" si="40"/>
        <v>181956</v>
      </c>
      <c r="O30" s="34">
        <f t="shared" si="40"/>
        <v>14257</v>
      </c>
      <c r="P30" s="34">
        <f t="shared" si="40"/>
        <v>475303</v>
      </c>
      <c r="Q30" s="34">
        <f t="shared" si="40"/>
        <v>-1215192.074975</v>
      </c>
    </row>
    <row r="31" spans="1:20" s="41" customFormat="1" ht="26.4" x14ac:dyDescent="0.25">
      <c r="A31" s="35" t="s">
        <v>42</v>
      </c>
      <c r="B31" s="40" t="s">
        <v>43</v>
      </c>
      <c r="C31" s="25" t="s">
        <v>33</v>
      </c>
      <c r="D31" s="35" t="s">
        <v>18</v>
      </c>
      <c r="E31" s="35" t="s">
        <v>18</v>
      </c>
      <c r="F31" s="35" t="s">
        <v>4</v>
      </c>
      <c r="G31" s="31">
        <v>-895081.87870103377</v>
      </c>
      <c r="H31" s="31"/>
      <c r="I31" s="31">
        <f>SUM(G31:H31)</f>
        <v>-895081.87870103377</v>
      </c>
      <c r="J31" s="31"/>
      <c r="K31" s="31">
        <v>-396967.35607207025</v>
      </c>
      <c r="L31" s="31">
        <v>519449.56095299346</v>
      </c>
      <c r="M31" s="31">
        <f t="shared" si="24"/>
        <v>-772599.67382011062</v>
      </c>
      <c r="N31" s="31">
        <v>181956</v>
      </c>
      <c r="O31" s="31"/>
      <c r="P31" s="31">
        <v>346745</v>
      </c>
      <c r="Q31" s="31">
        <f t="shared" si="38"/>
        <v>-243898.67382011062</v>
      </c>
      <c r="R31" s="36"/>
      <c r="S31" s="36"/>
      <c r="T31" s="36"/>
    </row>
    <row r="32" spans="1:20" s="36" customFormat="1" ht="13.2" x14ac:dyDescent="0.25">
      <c r="A32" s="29"/>
      <c r="B32" s="29"/>
      <c r="C32" s="25" t="s">
        <v>33</v>
      </c>
      <c r="D32" s="29" t="s">
        <v>44</v>
      </c>
      <c r="E32" s="29" t="s">
        <v>45</v>
      </c>
      <c r="F32" s="29" t="s">
        <v>4</v>
      </c>
      <c r="G32" s="31">
        <v>-23021.616199044707</v>
      </c>
      <c r="H32" s="31"/>
      <c r="I32" s="31">
        <f t="shared" ref="I32:I43" si="41">SUM(G32:H32)</f>
        <v>-23021.616199044707</v>
      </c>
      <c r="J32" s="31"/>
      <c r="K32" s="31"/>
      <c r="L32" s="31">
        <v>11510.808105433742</v>
      </c>
      <c r="M32" s="31">
        <f t="shared" si="24"/>
        <v>-11510.808093610965</v>
      </c>
      <c r="N32" s="31"/>
      <c r="O32" s="31"/>
      <c r="P32" s="31">
        <v>1539</v>
      </c>
      <c r="Q32" s="31">
        <f t="shared" si="38"/>
        <v>-9971.8080936109654</v>
      </c>
    </row>
    <row r="33" spans="1:17" s="36" customFormat="1" ht="13.2" x14ac:dyDescent="0.25">
      <c r="A33" s="29"/>
      <c r="B33" s="29"/>
      <c r="C33" s="25" t="s">
        <v>23</v>
      </c>
      <c r="D33" s="29" t="s">
        <v>18</v>
      </c>
      <c r="E33" s="29" t="s">
        <v>18</v>
      </c>
      <c r="F33" s="29" t="s">
        <v>4</v>
      </c>
      <c r="G33" s="31">
        <v>-10938.626</v>
      </c>
      <c r="H33" s="31"/>
      <c r="I33" s="31">
        <f t="shared" si="41"/>
        <v>-10938.626</v>
      </c>
      <c r="J33" s="31"/>
      <c r="K33" s="31"/>
      <c r="L33" s="31">
        <v>4469.3130060000003</v>
      </c>
      <c r="M33" s="31">
        <f t="shared" si="24"/>
        <v>-6469.3129939999999</v>
      </c>
      <c r="N33" s="31"/>
      <c r="O33" s="31"/>
      <c r="P33" s="31"/>
      <c r="Q33" s="31">
        <f t="shared" si="38"/>
        <v>-6469.3129939999999</v>
      </c>
    </row>
    <row r="34" spans="1:17" s="36" customFormat="1" ht="13.2" x14ac:dyDescent="0.25">
      <c r="A34" s="29"/>
      <c r="B34" s="29"/>
      <c r="C34" s="25" t="s">
        <v>25</v>
      </c>
      <c r="D34" s="29" t="s">
        <v>18</v>
      </c>
      <c r="E34" s="29" t="s">
        <v>18</v>
      </c>
      <c r="F34" s="29" t="s">
        <v>4</v>
      </c>
      <c r="G34" s="31">
        <v>-2384</v>
      </c>
      <c r="H34" s="31"/>
      <c r="I34" s="31">
        <f t="shared" si="41"/>
        <v>-2384</v>
      </c>
      <c r="J34" s="31"/>
      <c r="K34" s="31"/>
      <c r="L34" s="31">
        <v>1192.000004</v>
      </c>
      <c r="M34" s="31">
        <f t="shared" si="24"/>
        <v>-1191.999996</v>
      </c>
      <c r="N34" s="31"/>
      <c r="O34" s="31"/>
      <c r="P34" s="31"/>
      <c r="Q34" s="31">
        <f t="shared" si="38"/>
        <v>-1191.999996</v>
      </c>
    </row>
    <row r="35" spans="1:17" s="36" customFormat="1" ht="13.2" x14ac:dyDescent="0.25">
      <c r="A35" s="29"/>
      <c r="B35" s="29"/>
      <c r="C35" s="25" t="s">
        <v>27</v>
      </c>
      <c r="D35" s="29" t="s">
        <v>18</v>
      </c>
      <c r="E35" s="29" t="s">
        <v>18</v>
      </c>
      <c r="F35" s="29" t="s">
        <v>4</v>
      </c>
      <c r="G35" s="31">
        <v>-15620.443023255813</v>
      </c>
      <c r="H35" s="31"/>
      <c r="I35" s="31">
        <f t="shared" si="41"/>
        <v>-15620.443023255813</v>
      </c>
      <c r="J35" s="31"/>
      <c r="K35" s="31"/>
      <c r="L35" s="31">
        <v>7810.2215258186043</v>
      </c>
      <c r="M35" s="31">
        <f t="shared" si="24"/>
        <v>-7810.2214974372091</v>
      </c>
      <c r="N35" s="31"/>
      <c r="O35" s="31"/>
      <c r="P35" s="31"/>
      <c r="Q35" s="31">
        <f t="shared" si="38"/>
        <v>-7810.2214974372091</v>
      </c>
    </row>
    <row r="36" spans="1:17" s="36" customFormat="1" ht="13.2" x14ac:dyDescent="0.25">
      <c r="A36" s="29"/>
      <c r="B36" s="29"/>
      <c r="C36" s="25" t="s">
        <v>46</v>
      </c>
      <c r="D36" s="29" t="s">
        <v>18</v>
      </c>
      <c r="E36" s="29" t="s">
        <v>18</v>
      </c>
      <c r="F36" s="29" t="s">
        <v>5</v>
      </c>
      <c r="G36" s="31">
        <v>-6442.9714285714272</v>
      </c>
      <c r="H36" s="31"/>
      <c r="I36" s="31">
        <f t="shared" si="41"/>
        <v>-6442.9714285714272</v>
      </c>
      <c r="J36" s="31"/>
      <c r="K36" s="31"/>
      <c r="L36" s="31">
        <v>3221.4857212380948</v>
      </c>
      <c r="M36" s="31">
        <f t="shared" si="24"/>
        <v>-3221.4857073333324</v>
      </c>
      <c r="N36" s="31"/>
      <c r="O36" s="31"/>
      <c r="P36" s="31"/>
      <c r="Q36" s="31">
        <f t="shared" si="38"/>
        <v>-3221.4857073333324</v>
      </c>
    </row>
    <row r="37" spans="1:17" s="41" customFormat="1" ht="26.4" x14ac:dyDescent="0.25">
      <c r="A37" s="35" t="s">
        <v>47</v>
      </c>
      <c r="B37" s="40" t="s">
        <v>48</v>
      </c>
      <c r="C37" s="25" t="s">
        <v>33</v>
      </c>
      <c r="D37" s="29"/>
      <c r="E37" s="29"/>
      <c r="F37" s="29" t="s">
        <v>4</v>
      </c>
      <c r="G37" s="31">
        <v>-1502978.1212589659</v>
      </c>
      <c r="H37" s="31"/>
      <c r="I37" s="31">
        <f t="shared" si="41"/>
        <v>-1502978.1212589659</v>
      </c>
      <c r="J37" s="31"/>
      <c r="K37" s="31">
        <v>-137260.58421792969</v>
      </c>
      <c r="L37" s="31">
        <v>818258.58986700629</v>
      </c>
      <c r="M37" s="31">
        <f t="shared" si="24"/>
        <v>-821980.11560988938</v>
      </c>
      <c r="N37" s="31"/>
      <c r="O37" s="31"/>
      <c r="P37" s="31">
        <v>119643</v>
      </c>
      <c r="Q37" s="31">
        <f t="shared" si="38"/>
        <v>-702337.11560988938</v>
      </c>
    </row>
    <row r="38" spans="1:17" s="41" customFormat="1" ht="13.2" x14ac:dyDescent="0.25">
      <c r="A38" s="35"/>
      <c r="B38" s="40"/>
      <c r="C38" s="25" t="s">
        <v>33</v>
      </c>
      <c r="D38" s="29" t="s">
        <v>44</v>
      </c>
      <c r="E38" s="29" t="s">
        <v>45</v>
      </c>
      <c r="F38" s="29" t="s">
        <v>4</v>
      </c>
      <c r="G38" s="31">
        <v>-150255.99545095529</v>
      </c>
      <c r="H38" s="31"/>
      <c r="I38" s="31">
        <f t="shared" si="41"/>
        <v>-150255.99545095529</v>
      </c>
      <c r="J38" s="31"/>
      <c r="K38" s="31"/>
      <c r="L38" s="31">
        <v>75127.997769566282</v>
      </c>
      <c r="M38" s="31">
        <f t="shared" si="24"/>
        <v>-75127.99768138901</v>
      </c>
      <c r="N38" s="31"/>
      <c r="O38" s="31"/>
      <c r="P38" s="31">
        <v>7376</v>
      </c>
      <c r="Q38" s="31">
        <f t="shared" si="38"/>
        <v>-67751.99768138901</v>
      </c>
    </row>
    <row r="39" spans="1:17" s="41" customFormat="1" ht="13.2" x14ac:dyDescent="0.25">
      <c r="A39" s="35"/>
      <c r="B39" s="40"/>
      <c r="C39" s="25" t="s">
        <v>33</v>
      </c>
      <c r="D39" s="57" t="s">
        <v>68</v>
      </c>
      <c r="E39" s="57" t="s">
        <v>69</v>
      </c>
      <c r="F39" s="29" t="s">
        <v>4</v>
      </c>
      <c r="G39" s="31"/>
      <c r="H39" s="31"/>
      <c r="I39" s="31">
        <v>0</v>
      </c>
      <c r="J39" s="31">
        <v>-80000</v>
      </c>
      <c r="K39" s="31"/>
      <c r="L39" s="31"/>
      <c r="M39" s="31">
        <f t="shared" si="24"/>
        <v>-80000</v>
      </c>
      <c r="N39" s="31"/>
      <c r="O39" s="31">
        <v>14257</v>
      </c>
      <c r="P39" s="31"/>
      <c r="Q39" s="31">
        <f t="shared" si="38"/>
        <v>-65743</v>
      </c>
    </row>
    <row r="40" spans="1:17" s="36" customFormat="1" ht="13.2" x14ac:dyDescent="0.25">
      <c r="A40" s="29"/>
      <c r="B40" s="29"/>
      <c r="C40" s="25" t="s">
        <v>23</v>
      </c>
      <c r="D40" s="29"/>
      <c r="E40" s="29"/>
      <c r="F40" s="29" t="s">
        <v>4</v>
      </c>
      <c r="G40" s="31">
        <v>-65547.633999999991</v>
      </c>
      <c r="H40" s="31"/>
      <c r="I40" s="31">
        <f t="shared" si="41"/>
        <v>-65547.633999999991</v>
      </c>
      <c r="J40" s="31"/>
      <c r="K40" s="31"/>
      <c r="L40" s="31">
        <v>31273.817034</v>
      </c>
      <c r="M40" s="31">
        <f t="shared" si="24"/>
        <v>-34273.816965999991</v>
      </c>
      <c r="N40" s="31"/>
      <c r="O40" s="31"/>
      <c r="P40" s="31"/>
      <c r="Q40" s="31">
        <f t="shared" si="38"/>
        <v>-34273.816965999991</v>
      </c>
    </row>
    <row r="41" spans="1:17" s="36" customFormat="1" ht="13.2" x14ac:dyDescent="0.25">
      <c r="A41" s="29"/>
      <c r="B41" s="29"/>
      <c r="C41" s="25" t="s">
        <v>25</v>
      </c>
      <c r="D41" s="29"/>
      <c r="E41" s="29"/>
      <c r="F41" s="29" t="s">
        <v>4</v>
      </c>
      <c r="G41" s="31">
        <v>-39826.699999999997</v>
      </c>
      <c r="H41" s="31"/>
      <c r="I41" s="31">
        <f t="shared" si="41"/>
        <v>-39826.699999999997</v>
      </c>
      <c r="J41" s="31"/>
      <c r="K41" s="31"/>
      <c r="L41" s="31">
        <v>19913.350036</v>
      </c>
      <c r="M41" s="31">
        <f t="shared" si="24"/>
        <v>-19913.349963999997</v>
      </c>
      <c r="N41" s="31"/>
      <c r="O41" s="31"/>
      <c r="P41" s="31"/>
      <c r="Q41" s="31">
        <f t="shared" si="38"/>
        <v>-19913.349963999997</v>
      </c>
    </row>
    <row r="42" spans="1:17" s="36" customFormat="1" ht="13.2" x14ac:dyDescent="0.25">
      <c r="A42" s="29"/>
      <c r="B42" s="29"/>
      <c r="C42" s="25" t="s">
        <v>27</v>
      </c>
      <c r="D42" s="29" t="s">
        <v>18</v>
      </c>
      <c r="E42" s="29" t="s">
        <v>18</v>
      </c>
      <c r="F42" s="29" t="s">
        <v>4</v>
      </c>
      <c r="G42" s="31">
        <v>-51546.55697674417</v>
      </c>
      <c r="H42" s="31"/>
      <c r="I42" s="31">
        <f t="shared" si="41"/>
        <v>-51546.55697674417</v>
      </c>
      <c r="J42" s="31"/>
      <c r="K42" s="31"/>
      <c r="L42" s="31">
        <v>25773.278564181397</v>
      </c>
      <c r="M42" s="31">
        <f t="shared" si="24"/>
        <v>-25773.278412562773</v>
      </c>
      <c r="N42" s="31"/>
      <c r="O42" s="31"/>
      <c r="P42" s="31"/>
      <c r="Q42" s="31">
        <f t="shared" si="38"/>
        <v>-25773.278412562773</v>
      </c>
    </row>
    <row r="43" spans="1:17" s="36" customFormat="1" ht="13.2" x14ac:dyDescent="0.25">
      <c r="A43" s="29"/>
      <c r="B43" s="29"/>
      <c r="C43" s="25" t="s">
        <v>46</v>
      </c>
      <c r="D43" s="29" t="s">
        <v>18</v>
      </c>
      <c r="E43" s="29" t="s">
        <v>18</v>
      </c>
      <c r="F43" s="29" t="s">
        <v>5</v>
      </c>
      <c r="G43" s="31">
        <v>-53672.028571428571</v>
      </c>
      <c r="H43" s="31"/>
      <c r="I43" s="31">
        <f t="shared" si="41"/>
        <v>-53672.028571428571</v>
      </c>
      <c r="J43" s="31"/>
      <c r="K43" s="31"/>
      <c r="L43" s="31">
        <v>26836.014338761903</v>
      </c>
      <c r="M43" s="31">
        <f t="shared" si="24"/>
        <v>-26836.014232666668</v>
      </c>
      <c r="N43" s="31"/>
      <c r="O43" s="31"/>
      <c r="P43" s="31"/>
      <c r="Q43" s="31">
        <f t="shared" si="38"/>
        <v>-26836.014232666668</v>
      </c>
    </row>
    <row r="44" spans="1:17" s="36" customFormat="1" ht="13.2" x14ac:dyDescent="0.25">
      <c r="A44" s="42" t="s">
        <v>49</v>
      </c>
      <c r="B44" s="39"/>
      <c r="C44" s="38"/>
      <c r="D44" s="39"/>
      <c r="E44" s="39"/>
      <c r="F44" s="39"/>
      <c r="G44" s="34">
        <f>+SUBTOTAL(9, G45:G52)</f>
        <v>-366503.53997999994</v>
      </c>
      <c r="H44" s="34">
        <f>+SUBTOTAL(9, H45:H52)</f>
        <v>0</v>
      </c>
      <c r="I44" s="28">
        <f>+SUBTOTAL(9, I45:I52)</f>
        <v>-366503.53997999994</v>
      </c>
      <c r="J44" s="28">
        <f t="shared" ref="J44:Q44" si="42">+SUBTOTAL(9, J45:J52)</f>
        <v>0</v>
      </c>
      <c r="K44" s="28">
        <f t="shared" si="42"/>
        <v>0</v>
      </c>
      <c r="L44" s="28">
        <f t="shared" si="42"/>
        <v>239174.12013</v>
      </c>
      <c r="M44" s="28">
        <f t="shared" si="42"/>
        <v>-127329.41984999998</v>
      </c>
      <c r="N44" s="28">
        <f t="shared" si="42"/>
        <v>0</v>
      </c>
      <c r="O44" s="28">
        <f t="shared" si="42"/>
        <v>0</v>
      </c>
      <c r="P44" s="28">
        <f t="shared" si="42"/>
        <v>0</v>
      </c>
      <c r="Q44" s="28">
        <f t="shared" si="42"/>
        <v>-127329.41984999998</v>
      </c>
    </row>
    <row r="45" spans="1:17" s="36" customFormat="1" ht="13.2" x14ac:dyDescent="0.25">
      <c r="A45" s="29" t="s">
        <v>21</v>
      </c>
      <c r="B45" s="29" t="s">
        <v>22</v>
      </c>
      <c r="C45" s="25" t="s">
        <v>50</v>
      </c>
      <c r="D45" s="29" t="s">
        <v>34</v>
      </c>
      <c r="E45" s="29" t="s">
        <v>35</v>
      </c>
      <c r="F45" s="29" t="s">
        <v>3</v>
      </c>
      <c r="G45" s="31">
        <v>-12000</v>
      </c>
      <c r="H45" s="31"/>
      <c r="I45" s="31">
        <f>SUM(G45:H45)</f>
        <v>-12000</v>
      </c>
      <c r="J45" s="31"/>
      <c r="K45" s="31"/>
      <c r="L45" s="31">
        <v>12000.00001</v>
      </c>
      <c r="M45" s="31">
        <f t="shared" si="24"/>
        <v>9.9999997473787516E-6</v>
      </c>
      <c r="N45" s="31"/>
      <c r="O45" s="31"/>
      <c r="P45" s="31"/>
      <c r="Q45" s="31">
        <f t="shared" ref="Q45:Q52" si="43">M45+N45+O45+P45</f>
        <v>9.9999997473787516E-6</v>
      </c>
    </row>
    <row r="46" spans="1:17" s="36" customFormat="1" ht="13.2" x14ac:dyDescent="0.25">
      <c r="A46" s="29"/>
      <c r="B46" s="29"/>
      <c r="C46" s="25" t="s">
        <v>50</v>
      </c>
      <c r="D46" s="29" t="s">
        <v>37</v>
      </c>
      <c r="E46" s="29" t="s">
        <v>38</v>
      </c>
      <c r="F46" s="29" t="s">
        <v>3</v>
      </c>
      <c r="G46" s="31">
        <v>-75000</v>
      </c>
      <c r="H46" s="31"/>
      <c r="I46" s="31">
        <f t="shared" ref="I46:I52" si="44">SUM(G46:H46)</f>
        <v>-75000</v>
      </c>
      <c r="J46" s="31"/>
      <c r="K46" s="31"/>
      <c r="L46" s="31">
        <v>60000.000010000018</v>
      </c>
      <c r="M46" s="31">
        <f t="shared" si="24"/>
        <v>-14999.999989999982</v>
      </c>
      <c r="N46" s="31"/>
      <c r="O46" s="31"/>
      <c r="P46" s="31"/>
      <c r="Q46" s="31">
        <f t="shared" si="43"/>
        <v>-14999.999989999982</v>
      </c>
    </row>
    <row r="47" spans="1:17" s="36" customFormat="1" ht="13.2" x14ac:dyDescent="0.25">
      <c r="A47" s="29"/>
      <c r="B47" s="29"/>
      <c r="C47" s="25" t="s">
        <v>50</v>
      </c>
      <c r="D47" s="29" t="s">
        <v>44</v>
      </c>
      <c r="E47" s="29" t="s">
        <v>45</v>
      </c>
      <c r="F47" s="29" t="s">
        <v>4</v>
      </c>
      <c r="G47" s="31">
        <v>-34655.519979999997</v>
      </c>
      <c r="H47" s="31"/>
      <c r="I47" s="31">
        <f t="shared" si="44"/>
        <v>-34655.519979999997</v>
      </c>
      <c r="J47" s="31"/>
      <c r="K47" s="31"/>
      <c r="L47" s="31">
        <v>17327.760040000001</v>
      </c>
      <c r="M47" s="31">
        <f t="shared" si="24"/>
        <v>-17327.759939999996</v>
      </c>
      <c r="N47" s="31"/>
      <c r="O47" s="31"/>
      <c r="P47" s="31"/>
      <c r="Q47" s="31">
        <f t="shared" si="43"/>
        <v>-17327.759939999996</v>
      </c>
    </row>
    <row r="48" spans="1:17" s="36" customFormat="1" ht="13.2" x14ac:dyDescent="0.25">
      <c r="A48" s="29"/>
      <c r="B48" s="29"/>
      <c r="C48" s="25" t="s">
        <v>50</v>
      </c>
      <c r="D48" s="29"/>
      <c r="E48" s="29"/>
      <c r="F48" s="29" t="s">
        <v>4</v>
      </c>
      <c r="G48" s="31">
        <v>-196149</v>
      </c>
      <c r="H48" s="31"/>
      <c r="I48" s="31">
        <f t="shared" si="44"/>
        <v>-196149</v>
      </c>
      <c r="J48" s="31"/>
      <c r="K48" s="31"/>
      <c r="L48" s="31">
        <v>127496.85000999999</v>
      </c>
      <c r="M48" s="31">
        <f t="shared" si="24"/>
        <v>-68652.149990000005</v>
      </c>
      <c r="N48" s="31"/>
      <c r="O48" s="31"/>
      <c r="P48" s="31"/>
      <c r="Q48" s="31">
        <f t="shared" si="43"/>
        <v>-68652.149990000005</v>
      </c>
    </row>
    <row r="49" spans="1:17" s="36" customFormat="1" ht="13.2" x14ac:dyDescent="0.25">
      <c r="A49" s="29"/>
      <c r="B49" s="29"/>
      <c r="C49" s="25" t="s">
        <v>23</v>
      </c>
      <c r="D49" s="29"/>
      <c r="E49" s="29"/>
      <c r="F49" s="29" t="s">
        <v>4</v>
      </c>
      <c r="G49" s="31">
        <v>-4942.92</v>
      </c>
      <c r="H49" s="31"/>
      <c r="I49" s="31">
        <f t="shared" si="44"/>
        <v>-4942.92</v>
      </c>
      <c r="J49" s="31"/>
      <c r="K49" s="31"/>
      <c r="L49" s="31">
        <v>471.46001999999999</v>
      </c>
      <c r="M49" s="31">
        <f t="shared" si="24"/>
        <v>-4471.4599799999996</v>
      </c>
      <c r="N49" s="31"/>
      <c r="O49" s="31"/>
      <c r="P49" s="31"/>
      <c r="Q49" s="31">
        <f t="shared" si="43"/>
        <v>-4471.4599799999996</v>
      </c>
    </row>
    <row r="50" spans="1:17" s="36" customFormat="1" ht="13.2" x14ac:dyDescent="0.25">
      <c r="A50" s="29"/>
      <c r="B50" s="29"/>
      <c r="C50" s="25" t="s">
        <v>25</v>
      </c>
      <c r="D50" s="29"/>
      <c r="E50" s="29"/>
      <c r="F50" s="29" t="s">
        <v>4</v>
      </c>
      <c r="G50" s="31">
        <v>-2090.1</v>
      </c>
      <c r="H50" s="31"/>
      <c r="I50" s="31">
        <f t="shared" si="44"/>
        <v>-2090.1</v>
      </c>
      <c r="J50" s="31"/>
      <c r="K50" s="31"/>
      <c r="L50" s="31">
        <v>1045.0500200000001</v>
      </c>
      <c r="M50" s="31">
        <f t="shared" si="24"/>
        <v>-1045.0499799999998</v>
      </c>
      <c r="N50" s="31"/>
      <c r="O50" s="31"/>
      <c r="P50" s="31"/>
      <c r="Q50" s="31">
        <f t="shared" si="43"/>
        <v>-1045.0499799999998</v>
      </c>
    </row>
    <row r="51" spans="1:17" s="36" customFormat="1" ht="13.2" x14ac:dyDescent="0.25">
      <c r="A51" s="29"/>
      <c r="B51" s="29"/>
      <c r="C51" s="25" t="s">
        <v>27</v>
      </c>
      <c r="D51" s="29" t="s">
        <v>34</v>
      </c>
      <c r="E51" s="29" t="s">
        <v>35</v>
      </c>
      <c r="F51" s="29" t="s">
        <v>3</v>
      </c>
      <c r="G51" s="31">
        <v>-20833</v>
      </c>
      <c r="H51" s="31"/>
      <c r="I51" s="31">
        <f t="shared" si="44"/>
        <v>-20833</v>
      </c>
      <c r="J51" s="31"/>
      <c r="K51" s="31"/>
      <c r="L51" s="31">
        <v>10416.50001</v>
      </c>
      <c r="M51" s="31">
        <f t="shared" si="24"/>
        <v>-10416.49999</v>
      </c>
      <c r="N51" s="31"/>
      <c r="O51" s="31"/>
      <c r="P51" s="31"/>
      <c r="Q51" s="31">
        <f t="shared" si="43"/>
        <v>-10416.49999</v>
      </c>
    </row>
    <row r="52" spans="1:17" s="36" customFormat="1" ht="13.2" x14ac:dyDescent="0.25">
      <c r="A52" s="29"/>
      <c r="B52" s="29"/>
      <c r="C52" s="25" t="s">
        <v>27</v>
      </c>
      <c r="D52" s="29"/>
      <c r="E52" s="29"/>
      <c r="F52" s="29" t="s">
        <v>4</v>
      </c>
      <c r="G52" s="31">
        <v>-20833</v>
      </c>
      <c r="H52" s="31"/>
      <c r="I52" s="31">
        <f t="shared" si="44"/>
        <v>-20833</v>
      </c>
      <c r="J52" s="31"/>
      <c r="K52" s="31"/>
      <c r="L52" s="31">
        <v>10416.50001</v>
      </c>
      <c r="M52" s="31">
        <f t="shared" si="24"/>
        <v>-10416.49999</v>
      </c>
      <c r="N52" s="31"/>
      <c r="O52" s="31"/>
      <c r="P52" s="31"/>
      <c r="Q52" s="31">
        <f t="shared" si="43"/>
        <v>-10416.49999</v>
      </c>
    </row>
    <row r="53" spans="1:17" s="36" customFormat="1" ht="13.2" x14ac:dyDescent="0.25">
      <c r="C53" s="43"/>
      <c r="G53" s="44"/>
      <c r="H53" s="44"/>
    </row>
    <row r="54" spans="1:17" ht="14.4" customHeight="1" x14ac:dyDescent="0.3">
      <c r="A54" s="64" t="s">
        <v>57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</row>
    <row r="55" spans="1:17" ht="16.2" customHeight="1" x14ac:dyDescent="0.3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</row>
    <row r="56" spans="1:17" ht="12" customHeight="1" x14ac:dyDescent="0.3">
      <c r="A56" s="45"/>
      <c r="B56" s="45"/>
      <c r="C56" s="45"/>
      <c r="D56" s="45"/>
      <c r="E56" s="45"/>
      <c r="F56" s="45"/>
      <c r="G56" s="45"/>
      <c r="H56" s="45"/>
    </row>
    <row r="57" spans="1:17" x14ac:dyDescent="0.3">
      <c r="A57" s="46"/>
      <c r="B57" s="46"/>
      <c r="C57" s="46"/>
      <c r="D57" s="46"/>
      <c r="E57" s="46"/>
      <c r="F57" s="46"/>
      <c r="G57" s="46"/>
      <c r="H57" s="46"/>
    </row>
  </sheetData>
  <autoFilter ref="A13:T52" xr:uid="{23858C4B-B0F4-4512-A395-CC3FCACD908B}"/>
  <mergeCells count="7">
    <mergeCell ref="A30:B30"/>
    <mergeCell ref="A54:Q55"/>
    <mergeCell ref="F2:Q3"/>
    <mergeCell ref="A16:B16"/>
    <mergeCell ref="A20:B20"/>
    <mergeCell ref="A21:B21"/>
    <mergeCell ref="A22:B22"/>
  </mergeCells>
  <phoneticPr fontId="23" type="noConversion"/>
  <pageMargins left="0.78740157480314965" right="0.15748031496062992" top="0.27559055118110237" bottom="0.47244094488188976" header="0.31496062992125984" footer="0.31496062992125984"/>
  <pageSetup paperSize="9" scale="63" orientation="landscape" r:id="rId1"/>
  <headerFooter>
    <oddFooter>Lk &amp;P &amp;N-st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Lisa 5 EGT</vt:lpstr>
      <vt:lpstr>'Lisa 5 EGT'!Prindiala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Helena Siemann</cp:lastModifiedBy>
  <cp:lastPrinted>2023-12-05T13:19:48Z</cp:lastPrinted>
  <dcterms:created xsi:type="dcterms:W3CDTF">2022-12-27T14:22:13Z</dcterms:created>
  <dcterms:modified xsi:type="dcterms:W3CDTF">2023-12-14T11:44:16Z</dcterms:modified>
</cp:coreProperties>
</file>